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525" yWindow="5940" windowWidth="24240" windowHeight="41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8" i="1" l="1"/>
  <c r="D35" i="1"/>
  <c r="D32" i="1"/>
  <c r="D29" i="1"/>
  <c r="D26" i="1"/>
  <c r="D23" i="1"/>
  <c r="D20" i="1"/>
  <c r="D17" i="1"/>
  <c r="D14" i="1"/>
  <c r="D11" i="1"/>
  <c r="D8" i="1"/>
  <c r="D7" i="1"/>
  <c r="L38" i="1" l="1"/>
  <c r="K38" i="1"/>
  <c r="M38" i="1" s="1"/>
  <c r="J38" i="1"/>
  <c r="E38" i="1"/>
  <c r="M35" i="1"/>
  <c r="K35" i="1"/>
  <c r="E35" i="1"/>
  <c r="K32" i="1"/>
  <c r="M32" i="1" s="1"/>
  <c r="J32" i="1"/>
  <c r="E32" i="1"/>
  <c r="K29" i="1"/>
  <c r="J29" i="1"/>
  <c r="E29" i="1"/>
  <c r="L26" i="1"/>
  <c r="K26" i="1"/>
  <c r="J26" i="1"/>
  <c r="E26" i="1"/>
  <c r="L23" i="1"/>
  <c r="K23" i="1"/>
  <c r="M23" i="1" s="1"/>
  <c r="J23" i="1"/>
  <c r="E23" i="1"/>
  <c r="L20" i="1"/>
  <c r="K20" i="1"/>
  <c r="J20" i="1"/>
  <c r="E20" i="1"/>
  <c r="L17" i="1"/>
  <c r="K17" i="1"/>
  <c r="M17" i="1" s="1"/>
  <c r="J17" i="1"/>
  <c r="E17" i="1"/>
  <c r="L14" i="1"/>
  <c r="K14" i="1"/>
  <c r="J14" i="1"/>
  <c r="E14" i="1"/>
  <c r="L11" i="1"/>
  <c r="K11" i="1"/>
  <c r="M11" i="1" s="1"/>
  <c r="J11" i="1"/>
  <c r="E11" i="1"/>
  <c r="H9" i="1"/>
  <c r="H12" i="1" s="1"/>
  <c r="H15" i="1" s="1"/>
  <c r="G9" i="1"/>
  <c r="G12" i="1" s="1"/>
  <c r="G15" i="1" s="1"/>
  <c r="G18" i="1" s="1"/>
  <c r="G21" i="1" s="1"/>
  <c r="G24" i="1" s="1"/>
  <c r="G27" i="1" s="1"/>
  <c r="G30" i="1" s="1"/>
  <c r="G33" i="1" s="1"/>
  <c r="G36" i="1" s="1"/>
  <c r="G39" i="1" s="1"/>
  <c r="G41" i="1" s="1"/>
  <c r="F9" i="1"/>
  <c r="F12" i="1" s="1"/>
  <c r="F15" i="1" s="1"/>
  <c r="F18" i="1" s="1"/>
  <c r="F21" i="1" s="1"/>
  <c r="F24" i="1" s="1"/>
  <c r="F27" i="1" s="1"/>
  <c r="C9" i="1"/>
  <c r="C12" i="1" s="1"/>
  <c r="C15" i="1" s="1"/>
  <c r="C18" i="1" s="1"/>
  <c r="B9" i="1"/>
  <c r="L8" i="1"/>
  <c r="K8" i="1"/>
  <c r="J8" i="1"/>
  <c r="E8" i="1"/>
  <c r="M7" i="1"/>
  <c r="K7" i="1"/>
  <c r="E7" i="1"/>
  <c r="K9" i="1" l="1"/>
  <c r="K12" i="1" s="1"/>
  <c r="K15" i="1" s="1"/>
  <c r="K18" i="1" s="1"/>
  <c r="K21" i="1" s="1"/>
  <c r="K24" i="1" s="1"/>
  <c r="K27" i="1" s="1"/>
  <c r="K30" i="1" s="1"/>
  <c r="K33" i="1" s="1"/>
  <c r="K36" i="1" s="1"/>
  <c r="K39" i="1" s="1"/>
  <c r="K41" i="1" s="1"/>
  <c r="B12" i="1"/>
  <c r="D12" i="1" s="1"/>
  <c r="D9" i="1"/>
  <c r="M29" i="1"/>
  <c r="C21" i="1"/>
  <c r="C24" i="1" s="1"/>
  <c r="C27" i="1" s="1"/>
  <c r="C30" i="1" s="1"/>
  <c r="C33" i="1" s="1"/>
  <c r="C36" i="1" s="1"/>
  <c r="C39" i="1" s="1"/>
  <c r="C41" i="1" s="1"/>
  <c r="E12" i="1"/>
  <c r="B15" i="1"/>
  <c r="F30" i="1"/>
  <c r="E9" i="1"/>
  <c r="J9" i="1"/>
  <c r="J12" i="1" s="1"/>
  <c r="M8" i="1"/>
  <c r="H18" i="1"/>
  <c r="M14" i="1"/>
  <c r="M20" i="1"/>
  <c r="M26" i="1"/>
  <c r="B18" i="1" l="1"/>
  <c r="E18" i="1" s="1"/>
  <c r="D15" i="1"/>
  <c r="E15" i="1"/>
  <c r="M9" i="1"/>
  <c r="H21" i="1"/>
  <c r="J15" i="1"/>
  <c r="F33" i="1"/>
  <c r="B21" i="1" l="1"/>
  <c r="D18" i="1"/>
  <c r="F36" i="1"/>
  <c r="H24" i="1"/>
  <c r="J18" i="1"/>
  <c r="M12" i="1"/>
  <c r="B24" i="1" l="1"/>
  <c r="D21" i="1"/>
  <c r="E21" i="1"/>
  <c r="J21" i="1"/>
  <c r="M15" i="1"/>
  <c r="H27" i="1"/>
  <c r="F39" i="1"/>
  <c r="B27" i="1" l="1"/>
  <c r="D24" i="1"/>
  <c r="E24" i="1"/>
  <c r="F41" i="1"/>
  <c r="H30" i="1"/>
  <c r="M18" i="1"/>
  <c r="J24" i="1"/>
  <c r="B30" i="1" l="1"/>
  <c r="D27" i="1"/>
  <c r="E27" i="1"/>
  <c r="M21" i="1"/>
  <c r="J27" i="1"/>
  <c r="H33" i="1"/>
  <c r="B33" i="1" l="1"/>
  <c r="D30" i="1"/>
  <c r="E30" i="1"/>
  <c r="H36" i="1"/>
  <c r="J30" i="1"/>
  <c r="M24" i="1"/>
  <c r="B36" i="1" l="1"/>
  <c r="D33" i="1"/>
  <c r="E33" i="1"/>
  <c r="M27" i="1"/>
  <c r="J33" i="1"/>
  <c r="H39" i="1"/>
  <c r="H41" i="1" s="1"/>
  <c r="B39" i="1" l="1"/>
  <c r="D36" i="1"/>
  <c r="E36" i="1"/>
  <c r="J36" i="1"/>
  <c r="M30" i="1"/>
  <c r="B41" i="1" l="1"/>
  <c r="E41" i="1" s="1"/>
  <c r="D39" i="1"/>
  <c r="D41" i="1" s="1"/>
  <c r="E39" i="1"/>
  <c r="M33" i="1"/>
  <c r="J39" i="1"/>
  <c r="J41" i="1" l="1"/>
  <c r="I39" i="1"/>
  <c r="M36" i="1"/>
  <c r="M39" i="1" l="1"/>
  <c r="L39" i="1" l="1"/>
  <c r="M41" i="1"/>
</calcChain>
</file>

<file path=xl/sharedStrings.xml><?xml version="1.0" encoding="utf-8"?>
<sst xmlns="http://schemas.openxmlformats.org/spreadsheetml/2006/main" count="48" uniqueCount="47">
  <si>
    <t xml:space="preserve">Период </t>
  </si>
  <si>
    <t>Поступило электроэнергии в сеть, кВт.ч.</t>
  </si>
  <si>
    <t>Полезно отпущено абонентам, кВт ч.</t>
  </si>
  <si>
    <t>Потери, %</t>
  </si>
  <si>
    <t>Фактически за год</t>
  </si>
  <si>
    <t>Компенсация потерь в объёме утвержденых ФСТ</t>
  </si>
  <si>
    <t>Сверхнормативные потери</t>
  </si>
  <si>
    <t>норматив</t>
  </si>
  <si>
    <t>факт</t>
  </si>
  <si>
    <t>Объем электроэнергии на технологические  потери, фактический, кВт*ч</t>
  </si>
  <si>
    <t>Затраты на покупку потерь, руб.  (в т.ч.  НДС)</t>
  </si>
  <si>
    <t>Электроэнергия в объеме величины нормативных потерь, кВт*ч</t>
  </si>
  <si>
    <t>Тариф, кВт.ч.</t>
  </si>
  <si>
    <t>Полученные средства на компенсацию нормативных потерь   (в т.ч.  НДС)</t>
  </si>
  <si>
    <t>Выпадающий доход (+), излишек средств (-), полученных на компенсацию потерь (в т.ч. НДС)</t>
  </si>
  <si>
    <t>Январь</t>
  </si>
  <si>
    <t>Февраль</t>
  </si>
  <si>
    <t>2 месяца</t>
  </si>
  <si>
    <t>Март</t>
  </si>
  <si>
    <t>3 месяца</t>
  </si>
  <si>
    <t>Апрель</t>
  </si>
  <si>
    <t>4 месяца</t>
  </si>
  <si>
    <t>Май</t>
  </si>
  <si>
    <t>5 месяцев</t>
  </si>
  <si>
    <t>Июнь</t>
  </si>
  <si>
    <t>6 месяцев</t>
  </si>
  <si>
    <t>Июль</t>
  </si>
  <si>
    <t>7 месяцев</t>
  </si>
  <si>
    <t>Август</t>
  </si>
  <si>
    <t>8 месяцев</t>
  </si>
  <si>
    <t>Сентябрь</t>
  </si>
  <si>
    <t>9 месяцев</t>
  </si>
  <si>
    <t>Октябрь</t>
  </si>
  <si>
    <t>10 месяцев</t>
  </si>
  <si>
    <t>Ноябрь</t>
  </si>
  <si>
    <t>11 месяцев</t>
  </si>
  <si>
    <t>Декабрь</t>
  </si>
  <si>
    <t>ИТОГО за год:</t>
  </si>
  <si>
    <t>В среднем в месяц</t>
  </si>
  <si>
    <t>Справка о затратах на технологические потери при передаче электроэнергии в 2014 году</t>
  </si>
  <si>
    <t>Главный бухгалтер</t>
  </si>
  <si>
    <t>Начальник УЭЭС</t>
  </si>
  <si>
    <t>Старший экономист</t>
  </si>
  <si>
    <t>Е. В. Дмитренко</t>
  </si>
  <si>
    <t>Р. В. Качев</t>
  </si>
  <si>
    <t>Л. С. Кайдалова</t>
  </si>
  <si>
    <t>Электроэнергия в объеме  сверхнормативных потерь, кВт*ч                                    (11-13)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</si>
</sst>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11"/>
      <color rgb="FF9900CC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Border="1"/>
    <xf numFmtId="3" fontId="0" fillId="0" borderId="0" xfId="0" applyNumberFormat="1" applyFill="1" applyBorder="1"/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3" fontId="5" fillId="0" borderId="0" xfId="0" applyNumberFormat="1" applyFont="1" applyBorder="1"/>
    <xf numFmtId="3" fontId="6" fillId="0" borderId="0" xfId="0" applyNumberFormat="1" applyFont="1" applyAlignment="1">
      <alignment horizontal="center"/>
    </xf>
    <xf numFmtId="3" fontId="7" fillId="0" borderId="16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left"/>
    </xf>
    <xf numFmtId="3" fontId="8" fillId="0" borderId="25" xfId="0" applyNumberFormat="1" applyFont="1" applyFill="1" applyBorder="1" applyAlignment="1">
      <alignment horizontal="left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3" fontId="10" fillId="0" borderId="23" xfId="0" applyNumberFormat="1" applyFont="1" applyFill="1" applyBorder="1"/>
    <xf numFmtId="3" fontId="10" fillId="0" borderId="19" xfId="0" applyNumberFormat="1" applyFont="1" applyFill="1" applyBorder="1"/>
    <xf numFmtId="164" fontId="10" fillId="0" borderId="18" xfId="0" applyNumberFormat="1" applyFont="1" applyFill="1" applyBorder="1"/>
    <xf numFmtId="0" fontId="8" fillId="0" borderId="0" xfId="0" applyFont="1" applyFill="1"/>
    <xf numFmtId="3" fontId="8" fillId="0" borderId="0" xfId="0" applyNumberFormat="1" applyFont="1" applyFill="1"/>
    <xf numFmtId="165" fontId="10" fillId="0" borderId="23" xfId="0" applyNumberFormat="1" applyFont="1" applyFill="1" applyBorder="1"/>
    <xf numFmtId="3" fontId="11" fillId="0" borderId="19" xfId="0" applyNumberFormat="1" applyFont="1" applyFill="1" applyBorder="1"/>
    <xf numFmtId="0" fontId="12" fillId="0" borderId="20" xfId="0" applyFont="1" applyFill="1" applyBorder="1" applyAlignment="1">
      <alignment horizontal="right"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4" fontId="12" fillId="0" borderId="18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3" fontId="7" fillId="0" borderId="23" xfId="0" applyNumberFormat="1" applyFont="1" applyFill="1" applyBorder="1"/>
    <xf numFmtId="3" fontId="7" fillId="0" borderId="19" xfId="0" applyNumberFormat="1" applyFont="1" applyFill="1" applyBorder="1"/>
    <xf numFmtId="164" fontId="7" fillId="0" borderId="18" xfId="0" applyNumberFormat="1" applyFont="1" applyFill="1" applyBorder="1"/>
    <xf numFmtId="0" fontId="12" fillId="0" borderId="0" xfId="0" applyFont="1" applyFill="1"/>
    <xf numFmtId="3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165" fontId="10" fillId="0" borderId="19" xfId="0" applyNumberFormat="1" applyFont="1" applyFill="1" applyBorder="1"/>
    <xf numFmtId="3" fontId="13" fillId="0" borderId="23" xfId="0" applyNumberFormat="1" applyFont="1" applyFill="1" applyBorder="1"/>
    <xf numFmtId="3" fontId="13" fillId="0" borderId="19" xfId="0" applyNumberFormat="1" applyFont="1" applyFill="1" applyBorder="1"/>
    <xf numFmtId="164" fontId="14" fillId="0" borderId="18" xfId="0" applyNumberFormat="1" applyFont="1" applyFill="1" applyBorder="1"/>
    <xf numFmtId="3" fontId="15" fillId="0" borderId="23" xfId="0" applyNumberFormat="1" applyFont="1" applyFill="1" applyBorder="1"/>
    <xf numFmtId="164" fontId="15" fillId="0" borderId="18" xfId="0" applyNumberFormat="1" applyFont="1" applyFill="1" applyBorder="1"/>
    <xf numFmtId="3" fontId="15" fillId="0" borderId="19" xfId="0" applyNumberFormat="1" applyFont="1" applyFill="1" applyBorder="1"/>
    <xf numFmtId="3" fontId="11" fillId="0" borderId="23" xfId="0" applyNumberFormat="1" applyFont="1" applyFill="1" applyBorder="1"/>
    <xf numFmtId="165" fontId="7" fillId="0" borderId="19" xfId="0" applyNumberFormat="1" applyFont="1" applyFill="1" applyBorder="1"/>
    <xf numFmtId="3" fontId="6" fillId="2" borderId="20" xfId="0" applyNumberFormat="1" applyFont="1" applyFill="1" applyBorder="1" applyAlignment="1">
      <alignment horizontal="left"/>
    </xf>
    <xf numFmtId="3" fontId="6" fillId="2" borderId="26" xfId="0" applyNumberFormat="1" applyFont="1" applyFill="1" applyBorder="1" applyAlignment="1">
      <alignment horizontal="left"/>
    </xf>
    <xf numFmtId="3" fontId="6" fillId="2" borderId="27" xfId="0" applyNumberFormat="1" applyFont="1" applyFill="1" applyBorder="1" applyAlignment="1">
      <alignment horizontal="left"/>
    </xf>
    <xf numFmtId="3" fontId="6" fillId="2" borderId="29" xfId="0" applyNumberFormat="1" applyFont="1" applyFill="1" applyBorder="1"/>
    <xf numFmtId="3" fontId="6" fillId="2" borderId="30" xfId="0" applyNumberFormat="1" applyFont="1" applyFill="1" applyBorder="1"/>
    <xf numFmtId="164" fontId="6" fillId="2" borderId="28" xfId="0" applyNumberFormat="1" applyFont="1" applyFill="1" applyBorder="1"/>
    <xf numFmtId="164" fontId="6" fillId="2" borderId="29" xfId="0" applyNumberFormat="1" applyFont="1" applyFill="1" applyBorder="1"/>
    <xf numFmtId="3" fontId="6" fillId="2" borderId="31" xfId="0" applyNumberFormat="1" applyFont="1" applyFill="1" applyBorder="1"/>
    <xf numFmtId="3" fontId="0" fillId="0" borderId="0" xfId="0" applyNumberFormat="1" applyFont="1"/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0" fontId="1" fillId="0" borderId="6" xfId="0" applyFont="1" applyBorder="1" applyAlignment="1">
      <alignment horizontal="left"/>
    </xf>
    <xf numFmtId="3" fontId="1" fillId="0" borderId="32" xfId="0" applyNumberFormat="1" applyFont="1" applyBorder="1" applyAlignment="1">
      <alignment horizontal="left"/>
    </xf>
    <xf numFmtId="3" fontId="1" fillId="0" borderId="33" xfId="0" applyNumberFormat="1" applyFont="1" applyBorder="1" applyAlignment="1">
      <alignment horizontal="left"/>
    </xf>
    <xf numFmtId="4" fontId="9" fillId="0" borderId="34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  <xf numFmtId="3" fontId="9" fillId="0" borderId="34" xfId="0" applyNumberFormat="1" applyFont="1" applyBorder="1"/>
    <xf numFmtId="3" fontId="9" fillId="0" borderId="34" xfId="0" applyNumberFormat="1" applyFont="1" applyFill="1" applyBorder="1"/>
    <xf numFmtId="0" fontId="9" fillId="0" borderId="0" xfId="0" applyFont="1"/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Fill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9" fillId="0" borderId="0" xfId="0" applyNumberFormat="1" applyFont="1" applyFill="1" applyBorder="1" applyAlignment="1">
      <alignment horizontal="left"/>
    </xf>
    <xf numFmtId="3" fontId="12" fillId="0" borderId="19" xfId="0" applyNumberFormat="1" applyFont="1" applyFill="1" applyBorder="1" applyAlignment="1">
      <alignment horizontal="center" wrapText="1"/>
    </xf>
    <xf numFmtId="4" fontId="12" fillId="2" borderId="28" xfId="0" applyNumberFormat="1" applyFont="1" applyFill="1" applyBorder="1" applyAlignment="1">
      <alignment horizontal="center"/>
    </xf>
    <xf numFmtId="4" fontId="12" fillId="2" borderId="30" xfId="0" applyNumberFormat="1" applyFont="1" applyFill="1" applyBorder="1" applyAlignment="1">
      <alignment horizontal="center"/>
    </xf>
    <xf numFmtId="0" fontId="3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3" fontId="7" fillId="0" borderId="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wrapText="1"/>
    </xf>
    <xf numFmtId="3" fontId="6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zoomScaleNormal="100" workbookViewId="0">
      <pane ySplit="5" topLeftCell="A12" activePane="bottomLeft" state="frozen"/>
      <selection pane="bottomLeft" activeCell="O5" sqref="O5"/>
    </sheetView>
  </sheetViews>
  <sheetFormatPr defaultRowHeight="15" x14ac:dyDescent="0.25"/>
  <cols>
    <col min="1" max="1" width="13.42578125" style="90" customWidth="1"/>
    <col min="2" max="2" width="14.7109375" style="91" customWidth="1"/>
    <col min="3" max="3" width="11.7109375" style="91" customWidth="1"/>
    <col min="4" max="4" width="11.5703125" style="92" customWidth="1"/>
    <col min="5" max="5" width="8" style="93" customWidth="1"/>
    <col min="6" max="6" width="15.28515625" customWidth="1"/>
    <col min="7" max="7" width="12.85546875" style="88" customWidth="1"/>
    <col min="8" max="8" width="15.28515625" style="88" customWidth="1"/>
    <col min="9" max="9" width="8.42578125" style="88" customWidth="1"/>
    <col min="10" max="10" width="14.140625" style="88" customWidth="1"/>
    <col min="11" max="11" width="18.140625" style="89" customWidth="1"/>
    <col min="12" max="12" width="9.42578125" style="89" customWidth="1"/>
    <col min="13" max="13" width="14.5703125" style="89" customWidth="1"/>
    <col min="14" max="14" width="7.5703125" customWidth="1"/>
  </cols>
  <sheetData>
    <row r="2" spans="1:13" s="5" customFormat="1" ht="18.75" x14ac:dyDescent="0.3">
      <c r="A2" s="1"/>
      <c r="B2" s="2"/>
      <c r="C2" s="2"/>
      <c r="D2" s="3"/>
      <c r="E2" s="4"/>
      <c r="F2" s="98" t="s">
        <v>39</v>
      </c>
      <c r="G2" s="98"/>
      <c r="H2" s="98"/>
      <c r="I2" s="98"/>
      <c r="J2" s="98"/>
      <c r="K2" s="98"/>
      <c r="L2" s="98"/>
      <c r="M2" s="98"/>
    </row>
    <row r="3" spans="1:13" ht="15.75" thickBot="1" x14ac:dyDescent="0.3">
      <c r="A3" s="8"/>
      <c r="B3" s="9"/>
      <c r="C3" s="9"/>
      <c r="D3" s="10"/>
      <c r="E3" s="11"/>
      <c r="F3" s="6"/>
      <c r="G3" s="12"/>
      <c r="H3" s="13"/>
      <c r="I3" s="13"/>
      <c r="J3" s="12"/>
      <c r="K3" s="7"/>
      <c r="L3" s="7"/>
      <c r="M3" s="7"/>
    </row>
    <row r="4" spans="1:13" ht="30" customHeight="1" thickBot="1" x14ac:dyDescent="0.3">
      <c r="A4" s="99" t="s">
        <v>0</v>
      </c>
      <c r="B4" s="101" t="s">
        <v>1</v>
      </c>
      <c r="C4" s="103" t="s">
        <v>2</v>
      </c>
      <c r="D4" s="105" t="s">
        <v>3</v>
      </c>
      <c r="E4" s="106"/>
      <c r="F4" s="107" t="s">
        <v>4</v>
      </c>
      <c r="G4" s="108"/>
      <c r="H4" s="109" t="s">
        <v>5</v>
      </c>
      <c r="I4" s="110"/>
      <c r="J4" s="111"/>
      <c r="K4" s="112" t="s">
        <v>6</v>
      </c>
      <c r="L4" s="113"/>
      <c r="M4" s="114"/>
    </row>
    <row r="5" spans="1:13" ht="102.75" x14ac:dyDescent="0.25">
      <c r="A5" s="100"/>
      <c r="B5" s="102"/>
      <c r="C5" s="104"/>
      <c r="D5" s="14" t="s">
        <v>7</v>
      </c>
      <c r="E5" s="15" t="s">
        <v>8</v>
      </c>
      <c r="F5" s="16" t="s">
        <v>9</v>
      </c>
      <c r="G5" s="17" t="s">
        <v>10</v>
      </c>
      <c r="H5" s="18" t="s">
        <v>11</v>
      </c>
      <c r="I5" s="19" t="s">
        <v>12</v>
      </c>
      <c r="J5" s="17" t="s">
        <v>13</v>
      </c>
      <c r="K5" s="18" t="s">
        <v>46</v>
      </c>
      <c r="L5" s="19" t="s">
        <v>12</v>
      </c>
      <c r="M5" s="95" t="s">
        <v>14</v>
      </c>
    </row>
    <row r="6" spans="1:13" x14ac:dyDescent="0.25">
      <c r="A6" s="20"/>
      <c r="B6" s="21">
        <v>1</v>
      </c>
      <c r="C6" s="22">
        <v>2</v>
      </c>
      <c r="D6" s="23">
        <v>3</v>
      </c>
      <c r="E6" s="24">
        <v>4</v>
      </c>
      <c r="F6" s="25">
        <v>5</v>
      </c>
      <c r="G6" s="26">
        <v>6</v>
      </c>
      <c r="H6" s="27">
        <v>7</v>
      </c>
      <c r="I6" s="28">
        <v>8</v>
      </c>
      <c r="J6" s="26">
        <v>9</v>
      </c>
      <c r="K6" s="27">
        <v>10</v>
      </c>
      <c r="L6" s="28">
        <v>11</v>
      </c>
      <c r="M6" s="26">
        <v>12</v>
      </c>
    </row>
    <row r="7" spans="1:13" s="37" customFormat="1" ht="12.75" x14ac:dyDescent="0.2">
      <c r="A7" s="29" t="s">
        <v>15</v>
      </c>
      <c r="B7" s="30">
        <v>5411703</v>
      </c>
      <c r="C7" s="31">
        <v>5213942</v>
      </c>
      <c r="D7" s="32">
        <f>B7-C7</f>
        <v>197761</v>
      </c>
      <c r="E7" s="33">
        <f>F7/B7*100</f>
        <v>3.6543210150298342</v>
      </c>
      <c r="F7" s="34">
        <v>197761</v>
      </c>
      <c r="G7" s="35">
        <v>390391.75</v>
      </c>
      <c r="H7" s="34">
        <v>173000</v>
      </c>
      <c r="I7" s="36">
        <v>1.68608</v>
      </c>
      <c r="J7" s="35">
        <v>344196.37</v>
      </c>
      <c r="K7" s="34">
        <f>F7-H7</f>
        <v>24761</v>
      </c>
      <c r="L7" s="36">
        <v>1.5810599999999999</v>
      </c>
      <c r="M7" s="35">
        <f>G7-J7</f>
        <v>46195.380000000005</v>
      </c>
    </row>
    <row r="8" spans="1:13" s="37" customFormat="1" ht="12.75" x14ac:dyDescent="0.2">
      <c r="A8" s="29" t="s">
        <v>16</v>
      </c>
      <c r="B8" s="30">
        <v>4895121</v>
      </c>
      <c r="C8" s="31">
        <v>4850505</v>
      </c>
      <c r="D8" s="32">
        <f>B8-C8</f>
        <v>44616</v>
      </c>
      <c r="E8" s="33">
        <f>F8/B8*100</f>
        <v>0.91143814422564828</v>
      </c>
      <c r="F8" s="34">
        <v>44616</v>
      </c>
      <c r="G8" s="35">
        <v>83366.86</v>
      </c>
      <c r="H8" s="34">
        <v>160200</v>
      </c>
      <c r="I8" s="36">
        <v>1.58351</v>
      </c>
      <c r="J8" s="35">
        <f>H8*I8*1.18</f>
        <v>299340.39635999996</v>
      </c>
      <c r="K8" s="39">
        <f t="shared" ref="K8:K38" si="0">F8-H8</f>
        <v>-115584</v>
      </c>
      <c r="L8" s="36">
        <f>I8</f>
        <v>1.58351</v>
      </c>
      <c r="M8" s="40">
        <f>K8*L8*1.18</f>
        <v>-215973.53541119996</v>
      </c>
    </row>
    <row r="9" spans="1:13" s="49" customFormat="1" ht="12.75" x14ac:dyDescent="0.2">
      <c r="A9" s="41" t="s">
        <v>17</v>
      </c>
      <c r="B9" s="42">
        <f>SUM(B7:B8)</f>
        <v>10306824</v>
      </c>
      <c r="C9" s="43">
        <f>SUM(C7:C8)</f>
        <v>10064447</v>
      </c>
      <c r="D9" s="32">
        <f>B9-C9</f>
        <v>242377</v>
      </c>
      <c r="E9" s="45">
        <f>F9/B9*100</f>
        <v>2.3516167541038828</v>
      </c>
      <c r="F9" s="46">
        <f>SUM(F7:F8)</f>
        <v>242377</v>
      </c>
      <c r="G9" s="47">
        <f>SUM(G7:G8)</f>
        <v>473758.61</v>
      </c>
      <c r="H9" s="46">
        <f t="shared" ref="H9:M9" si="1">SUM(H7:H8)</f>
        <v>333200</v>
      </c>
      <c r="I9" s="48"/>
      <c r="J9" s="47">
        <f t="shared" si="1"/>
        <v>643536.76636000001</v>
      </c>
      <c r="K9" s="46">
        <f t="shared" si="1"/>
        <v>-90823</v>
      </c>
      <c r="L9" s="48"/>
      <c r="M9" s="47">
        <f t="shared" si="1"/>
        <v>-169778.15541119996</v>
      </c>
    </row>
    <row r="10" spans="1:13" s="49" customFormat="1" ht="12.75" x14ac:dyDescent="0.2">
      <c r="A10" s="41"/>
      <c r="B10" s="42"/>
      <c r="C10" s="43"/>
      <c r="D10" s="50"/>
      <c r="E10" s="51"/>
      <c r="F10" s="46"/>
      <c r="G10" s="47"/>
      <c r="H10" s="46"/>
      <c r="I10" s="48"/>
      <c r="J10" s="47"/>
      <c r="K10" s="46"/>
      <c r="L10" s="48"/>
      <c r="M10" s="47"/>
    </row>
    <row r="11" spans="1:13" s="37" customFormat="1" ht="12.75" x14ac:dyDescent="0.2">
      <c r="A11" s="29" t="s">
        <v>18</v>
      </c>
      <c r="B11" s="30">
        <v>5080135</v>
      </c>
      <c r="C11" s="31">
        <v>4964371</v>
      </c>
      <c r="D11" s="32">
        <f>B11-C11</f>
        <v>115764</v>
      </c>
      <c r="E11" s="33">
        <f>F11/B11*100</f>
        <v>2.2787583400834821</v>
      </c>
      <c r="F11" s="34">
        <v>115764</v>
      </c>
      <c r="G11" s="35">
        <v>225063.3</v>
      </c>
      <c r="H11" s="34">
        <v>156200</v>
      </c>
      <c r="I11" s="36">
        <v>1.6475900000000001</v>
      </c>
      <c r="J11" s="35">
        <f>H11*I11*1.18</f>
        <v>303677.19844000001</v>
      </c>
      <c r="K11" s="39">
        <f t="shared" si="0"/>
        <v>-40436</v>
      </c>
      <c r="L11" s="36">
        <f>I11</f>
        <v>1.6475900000000001</v>
      </c>
      <c r="M11" s="52">
        <f>K11*L11*1.18</f>
        <v>-78613.900103199994</v>
      </c>
    </row>
    <row r="12" spans="1:13" s="49" customFormat="1" ht="12.75" x14ac:dyDescent="0.2">
      <c r="A12" s="41" t="s">
        <v>19</v>
      </c>
      <c r="B12" s="42">
        <f>SUM(B9:B11)</f>
        <v>15386959</v>
      </c>
      <c r="C12" s="43">
        <f>SUM(C9:C11)</f>
        <v>15028818</v>
      </c>
      <c r="D12" s="32">
        <f>B12-C12</f>
        <v>358141</v>
      </c>
      <c r="E12" s="45">
        <f>F12/B12*100</f>
        <v>2.3275619308532636</v>
      </c>
      <c r="F12" s="46">
        <f>SUM(F9:F11)</f>
        <v>358141</v>
      </c>
      <c r="G12" s="47">
        <f t="shared" ref="G12:M12" si="2">SUM(G9:G11)</f>
        <v>698821.90999999992</v>
      </c>
      <c r="H12" s="46">
        <f t="shared" si="2"/>
        <v>489400</v>
      </c>
      <c r="I12" s="48"/>
      <c r="J12" s="47">
        <f t="shared" si="2"/>
        <v>947213.96479999996</v>
      </c>
      <c r="K12" s="46">
        <f t="shared" si="2"/>
        <v>-131259</v>
      </c>
      <c r="L12" s="48"/>
      <c r="M12" s="47">
        <f t="shared" si="2"/>
        <v>-248392.05551439995</v>
      </c>
    </row>
    <row r="13" spans="1:13" s="49" customFormat="1" ht="12.75" x14ac:dyDescent="0.2">
      <c r="A13" s="41"/>
      <c r="B13" s="42"/>
      <c r="C13" s="43"/>
      <c r="D13" s="44"/>
      <c r="E13" s="51"/>
      <c r="F13" s="46"/>
      <c r="G13" s="47"/>
      <c r="H13" s="46"/>
      <c r="I13" s="48"/>
      <c r="J13" s="47"/>
      <c r="K13" s="46"/>
      <c r="L13" s="48"/>
      <c r="M13" s="47"/>
    </row>
    <row r="14" spans="1:13" s="37" customFormat="1" ht="12.75" x14ac:dyDescent="0.2">
      <c r="A14" s="29" t="s">
        <v>20</v>
      </c>
      <c r="B14" s="30">
        <v>4590167</v>
      </c>
      <c r="C14" s="31">
        <v>4448374</v>
      </c>
      <c r="D14" s="32">
        <f>B14-C14</f>
        <v>141793</v>
      </c>
      <c r="E14" s="33">
        <f>F14/B14*100</f>
        <v>3.0890597226636856</v>
      </c>
      <c r="F14" s="34">
        <v>141793</v>
      </c>
      <c r="G14" s="35">
        <v>266068.83</v>
      </c>
      <c r="H14" s="34">
        <v>149500</v>
      </c>
      <c r="I14" s="36">
        <v>1.59022</v>
      </c>
      <c r="J14" s="35">
        <f>H14*I14*1.18</f>
        <v>280530.71019999997</v>
      </c>
      <c r="K14" s="53">
        <f t="shared" si="0"/>
        <v>-7707</v>
      </c>
      <c r="L14" s="36">
        <f>I14</f>
        <v>1.59022</v>
      </c>
      <c r="M14" s="54">
        <f>K14*L14*1.18</f>
        <v>-14461.874137199999</v>
      </c>
    </row>
    <row r="15" spans="1:13" s="49" customFormat="1" ht="12.75" x14ac:dyDescent="0.2">
      <c r="A15" s="41" t="s">
        <v>21</v>
      </c>
      <c r="B15" s="42">
        <f>SUM(B12:B14)</f>
        <v>19977126</v>
      </c>
      <c r="C15" s="43">
        <f>SUM(C12:C14)</f>
        <v>19477192</v>
      </c>
      <c r="D15" s="32">
        <f>B15-C15</f>
        <v>499934</v>
      </c>
      <c r="E15" s="45">
        <f>F15/B15*100</f>
        <v>2.5025321460153975</v>
      </c>
      <c r="F15" s="46">
        <f>SUM(F12:F14)</f>
        <v>499934</v>
      </c>
      <c r="G15" s="47">
        <f t="shared" ref="G15:M15" si="3">SUM(G12:G14)</f>
        <v>964890.74</v>
      </c>
      <c r="H15" s="46">
        <f t="shared" si="3"/>
        <v>638900</v>
      </c>
      <c r="I15" s="48"/>
      <c r="J15" s="47">
        <f t="shared" si="3"/>
        <v>1227744.6749999998</v>
      </c>
      <c r="K15" s="46">
        <f t="shared" si="3"/>
        <v>-138966</v>
      </c>
      <c r="L15" s="48"/>
      <c r="M15" s="47">
        <f t="shared" si="3"/>
        <v>-262853.92965159996</v>
      </c>
    </row>
    <row r="16" spans="1:13" s="49" customFormat="1" ht="12.75" x14ac:dyDescent="0.2">
      <c r="A16" s="41"/>
      <c r="B16" s="42"/>
      <c r="C16" s="43"/>
      <c r="D16" s="50"/>
      <c r="E16" s="51"/>
      <c r="F16" s="46"/>
      <c r="G16" s="47"/>
      <c r="H16" s="46"/>
      <c r="I16" s="48"/>
      <c r="J16" s="47"/>
      <c r="K16" s="46"/>
      <c r="L16" s="48"/>
      <c r="M16" s="47"/>
    </row>
    <row r="17" spans="1:13" s="37" customFormat="1" ht="12.75" x14ac:dyDescent="0.2">
      <c r="A17" s="29" t="s">
        <v>22</v>
      </c>
      <c r="B17" s="30">
        <v>3970216</v>
      </c>
      <c r="C17" s="31">
        <v>3866242</v>
      </c>
      <c r="D17" s="32">
        <f>B17-C17</f>
        <v>103974</v>
      </c>
      <c r="E17" s="33">
        <f>F17/B17*100</f>
        <v>2.6188499567781705</v>
      </c>
      <c r="F17" s="34">
        <v>103974</v>
      </c>
      <c r="G17" s="35">
        <v>200144.32</v>
      </c>
      <c r="H17" s="34">
        <v>133800</v>
      </c>
      <c r="I17" s="36">
        <v>1.63131</v>
      </c>
      <c r="J17" s="35">
        <f>H17*I17*1.18</f>
        <v>257557.74803999998</v>
      </c>
      <c r="K17" s="53">
        <f t="shared" si="0"/>
        <v>-29826</v>
      </c>
      <c r="L17" s="36">
        <f>I17</f>
        <v>1.63131</v>
      </c>
      <c r="M17" s="54">
        <f>K17*L17*1.18</f>
        <v>-57413.433430800003</v>
      </c>
    </row>
    <row r="18" spans="1:13" s="49" customFormat="1" ht="12.75" x14ac:dyDescent="0.2">
      <c r="A18" s="41" t="s">
        <v>23</v>
      </c>
      <c r="B18" s="42">
        <f>SUM(B15:B17)</f>
        <v>23947342</v>
      </c>
      <c r="C18" s="42">
        <f>SUM(C15:C17)</f>
        <v>23343434</v>
      </c>
      <c r="D18" s="32">
        <f>B18-C18</f>
        <v>603908</v>
      </c>
      <c r="E18" s="45">
        <f>F18/B18*100</f>
        <v>2.5218164086853565</v>
      </c>
      <c r="F18" s="46">
        <f>SUM(F15:F17)</f>
        <v>603908</v>
      </c>
      <c r="G18" s="47">
        <f t="shared" ref="G18:M18" si="4">SUM(G15:G17)</f>
        <v>1165035.06</v>
      </c>
      <c r="H18" s="46">
        <f>SUM(H15:H17)</f>
        <v>772700</v>
      </c>
      <c r="I18" s="48"/>
      <c r="J18" s="47">
        <f t="shared" si="4"/>
        <v>1485302.4230399998</v>
      </c>
      <c r="K18" s="46">
        <f t="shared" si="4"/>
        <v>-168792</v>
      </c>
      <c r="L18" s="48"/>
      <c r="M18" s="47">
        <f t="shared" si="4"/>
        <v>-320267.36308239994</v>
      </c>
    </row>
    <row r="19" spans="1:13" s="49" customFormat="1" ht="12.75" x14ac:dyDescent="0.2">
      <c r="A19" s="41"/>
      <c r="B19" s="42"/>
      <c r="C19" s="43"/>
      <c r="D19" s="50"/>
      <c r="E19" s="51"/>
      <c r="F19" s="46"/>
      <c r="G19" s="47"/>
      <c r="H19" s="46"/>
      <c r="I19" s="48"/>
      <c r="J19" s="47"/>
      <c r="K19" s="46"/>
      <c r="L19" s="48"/>
      <c r="M19" s="47"/>
    </row>
    <row r="20" spans="1:13" s="37" customFormat="1" ht="12.75" x14ac:dyDescent="0.2">
      <c r="A20" s="29" t="s">
        <v>24</v>
      </c>
      <c r="B20" s="30">
        <v>3871133</v>
      </c>
      <c r="C20" s="31">
        <v>3860642</v>
      </c>
      <c r="D20" s="32">
        <f>B20-C20</f>
        <v>10491</v>
      </c>
      <c r="E20" s="33">
        <f>F20/B20*100</f>
        <v>0.27100593030515874</v>
      </c>
      <c r="F20" s="34">
        <v>10491</v>
      </c>
      <c r="G20" s="35">
        <v>20098.669999999998</v>
      </c>
      <c r="H20" s="34">
        <v>132000</v>
      </c>
      <c r="I20" s="36">
        <v>1.6235599999999999</v>
      </c>
      <c r="J20" s="35">
        <f>H20*I20*1.18</f>
        <v>252885.70559999996</v>
      </c>
      <c r="K20" s="39">
        <f t="shared" si="0"/>
        <v>-121509</v>
      </c>
      <c r="L20" s="36">
        <f>I20</f>
        <v>1.6235599999999999</v>
      </c>
      <c r="M20" s="52">
        <f>K20*L20*1.18</f>
        <v>-232787.03940719998</v>
      </c>
    </row>
    <row r="21" spans="1:13" s="49" customFormat="1" ht="12.75" x14ac:dyDescent="0.2">
      <c r="A21" s="41" t="s">
        <v>25</v>
      </c>
      <c r="B21" s="42">
        <f>SUM(B18:B20)</f>
        <v>27818475</v>
      </c>
      <c r="C21" s="43">
        <f>SUM(C18:C20)</f>
        <v>27204076</v>
      </c>
      <c r="D21" s="32">
        <f>B21-C21</f>
        <v>614399</v>
      </c>
      <c r="E21" s="45">
        <f>F21/B21*100</f>
        <v>2.2086005792912804</v>
      </c>
      <c r="F21" s="46">
        <f>SUM(F18:F20)</f>
        <v>614399</v>
      </c>
      <c r="G21" s="47">
        <f t="shared" ref="G21:M21" si="5">SUM(G18:G20)</f>
        <v>1185133.73</v>
      </c>
      <c r="H21" s="46">
        <f t="shared" si="5"/>
        <v>904700</v>
      </c>
      <c r="I21" s="48"/>
      <c r="J21" s="47">
        <f t="shared" si="5"/>
        <v>1738188.1286399998</v>
      </c>
      <c r="K21" s="46">
        <f t="shared" si="5"/>
        <v>-290301</v>
      </c>
      <c r="L21" s="48"/>
      <c r="M21" s="47">
        <f t="shared" si="5"/>
        <v>-553054.40248959989</v>
      </c>
    </row>
    <row r="22" spans="1:13" s="49" customFormat="1" ht="12.75" x14ac:dyDescent="0.2">
      <c r="A22" s="41"/>
      <c r="B22" s="42"/>
      <c r="C22" s="43"/>
      <c r="D22" s="50"/>
      <c r="E22" s="51"/>
      <c r="F22" s="46"/>
      <c r="G22" s="47"/>
      <c r="H22" s="46"/>
      <c r="I22" s="48"/>
      <c r="J22" s="47"/>
      <c r="K22" s="46"/>
      <c r="L22" s="48"/>
      <c r="M22" s="47"/>
    </row>
    <row r="23" spans="1:13" s="37" customFormat="1" ht="12.75" x14ac:dyDescent="0.2">
      <c r="A23" s="29" t="s">
        <v>26</v>
      </c>
      <c r="B23" s="30">
        <v>4097546</v>
      </c>
      <c r="C23" s="31">
        <v>4005283</v>
      </c>
      <c r="D23" s="32">
        <f>B23-C23</f>
        <v>92263</v>
      </c>
      <c r="E23" s="33">
        <f>F23/B23*100</f>
        <v>2.2516647769176967</v>
      </c>
      <c r="F23" s="34">
        <v>92263</v>
      </c>
      <c r="G23" s="35">
        <v>172862.15</v>
      </c>
      <c r="H23" s="34">
        <v>138800</v>
      </c>
      <c r="I23" s="36">
        <v>1.58778</v>
      </c>
      <c r="J23" s="35">
        <f>H23*I23*1.18</f>
        <v>260052.95951999997</v>
      </c>
      <c r="K23" s="53">
        <f t="shared" si="0"/>
        <v>-46537</v>
      </c>
      <c r="L23" s="55">
        <f>I23</f>
        <v>1.58778</v>
      </c>
      <c r="M23" s="54">
        <f>K23*L23*1.18</f>
        <v>-87190.811074799989</v>
      </c>
    </row>
    <row r="24" spans="1:13" s="49" customFormat="1" ht="12.75" x14ac:dyDescent="0.2">
      <c r="A24" s="41" t="s">
        <v>27</v>
      </c>
      <c r="B24" s="42">
        <f>SUM(B21:B23)</f>
        <v>31916021</v>
      </c>
      <c r="C24" s="43">
        <f>SUM(C21:C23)</f>
        <v>31209359</v>
      </c>
      <c r="D24" s="32">
        <f>B24-C24</f>
        <v>706662</v>
      </c>
      <c r="E24" s="45">
        <f>F24/B24*100</f>
        <v>2.2141293866174605</v>
      </c>
      <c r="F24" s="46">
        <f>SUM(F21:F23)</f>
        <v>706662</v>
      </c>
      <c r="G24" s="47">
        <f t="shared" ref="G24:M24" si="6">SUM(G21:G23)</f>
        <v>1357995.88</v>
      </c>
      <c r="H24" s="46">
        <f t="shared" si="6"/>
        <v>1043500</v>
      </c>
      <c r="I24" s="48"/>
      <c r="J24" s="47">
        <f t="shared" si="6"/>
        <v>1998241.0881599998</v>
      </c>
      <c r="K24" s="46">
        <f t="shared" si="6"/>
        <v>-336838</v>
      </c>
      <c r="L24" s="48"/>
      <c r="M24" s="47">
        <f t="shared" si="6"/>
        <v>-640245.21356439986</v>
      </c>
    </row>
    <row r="25" spans="1:13" s="49" customFormat="1" ht="12.75" x14ac:dyDescent="0.2">
      <c r="A25" s="41"/>
      <c r="B25" s="42"/>
      <c r="C25" s="43"/>
      <c r="D25" s="50"/>
      <c r="E25" s="51"/>
      <c r="F25" s="46"/>
      <c r="G25" s="47"/>
      <c r="H25" s="46"/>
      <c r="I25" s="48"/>
      <c r="J25" s="47"/>
      <c r="K25" s="46"/>
      <c r="L25" s="48"/>
      <c r="M25" s="47"/>
    </row>
    <row r="26" spans="1:13" s="37" customFormat="1" ht="12.75" x14ac:dyDescent="0.2">
      <c r="A26" s="29" t="s">
        <v>28</v>
      </c>
      <c r="B26" s="30">
        <v>4129050</v>
      </c>
      <c r="C26" s="31">
        <v>4005283</v>
      </c>
      <c r="D26" s="32">
        <f>B26-C26</f>
        <v>123767</v>
      </c>
      <c r="E26" s="33">
        <f>F26/B26*100</f>
        <v>2.9974691514997396</v>
      </c>
      <c r="F26" s="34">
        <v>123767</v>
      </c>
      <c r="G26" s="35">
        <v>238016.94</v>
      </c>
      <c r="H26" s="34">
        <v>144767</v>
      </c>
      <c r="I26" s="36">
        <v>1.62975</v>
      </c>
      <c r="J26" s="35">
        <f>H26*I26*1.18</f>
        <v>278402.141535</v>
      </c>
      <c r="K26" s="53">
        <f t="shared" si="0"/>
        <v>-21000</v>
      </c>
      <c r="L26" s="36">
        <f>I26</f>
        <v>1.62975</v>
      </c>
      <c r="M26" s="54">
        <f>K26*L26*1.18</f>
        <v>-40385.204999999994</v>
      </c>
    </row>
    <row r="27" spans="1:13" s="49" customFormat="1" ht="12.75" x14ac:dyDescent="0.2">
      <c r="A27" s="41" t="s">
        <v>29</v>
      </c>
      <c r="B27" s="42">
        <f>SUM(B24:B26)</f>
        <v>36045071</v>
      </c>
      <c r="C27" s="43">
        <f>SUM(C24:C26)</f>
        <v>35214642</v>
      </c>
      <c r="D27" s="32">
        <f>B27-C27</f>
        <v>830429</v>
      </c>
      <c r="E27" s="45">
        <f>F27/B27*100</f>
        <v>2.3038628499302996</v>
      </c>
      <c r="F27" s="46">
        <f>SUM(F24:F26)</f>
        <v>830429</v>
      </c>
      <c r="G27" s="47">
        <f>SUM(G24:G26)</f>
        <v>1596012.8199999998</v>
      </c>
      <c r="H27" s="46">
        <f>SUM(H24:H26)</f>
        <v>1188267</v>
      </c>
      <c r="I27" s="48"/>
      <c r="J27" s="47">
        <f>SUM(J24:J26)</f>
        <v>2276643.2296949998</v>
      </c>
      <c r="K27" s="56">
        <f>SUM(K24:K26)</f>
        <v>-357838</v>
      </c>
      <c r="L27" s="57"/>
      <c r="M27" s="58">
        <f>SUM(M24:M26)</f>
        <v>-680630.41856439982</v>
      </c>
    </row>
    <row r="28" spans="1:13" s="49" customFormat="1" ht="12.75" x14ac:dyDescent="0.2">
      <c r="A28" s="41"/>
      <c r="B28" s="42"/>
      <c r="C28" s="43"/>
      <c r="D28" s="50"/>
      <c r="E28" s="51"/>
      <c r="F28" s="46"/>
      <c r="G28" s="47"/>
      <c r="H28" s="46"/>
      <c r="I28" s="48"/>
      <c r="J28" s="47"/>
      <c r="K28" s="56"/>
      <c r="L28" s="57"/>
      <c r="M28" s="47"/>
    </row>
    <row r="29" spans="1:13" s="37" customFormat="1" ht="12.75" x14ac:dyDescent="0.2">
      <c r="A29" s="29" t="s">
        <v>30</v>
      </c>
      <c r="B29" s="30">
        <v>4272482</v>
      </c>
      <c r="C29" s="31">
        <v>4229783</v>
      </c>
      <c r="D29" s="32">
        <f>B29-C29</f>
        <v>42699</v>
      </c>
      <c r="E29" s="33">
        <f>F29/B29*100</f>
        <v>0.99939566743639885</v>
      </c>
      <c r="F29" s="34">
        <v>42699</v>
      </c>
      <c r="G29" s="35">
        <v>81842.58</v>
      </c>
      <c r="H29" s="34">
        <v>148900</v>
      </c>
      <c r="I29" s="36">
        <v>1.62435</v>
      </c>
      <c r="J29" s="35">
        <f>H29*I29*1.18</f>
        <v>285401.54369999998</v>
      </c>
      <c r="K29" s="59">
        <f t="shared" si="0"/>
        <v>-106201</v>
      </c>
      <c r="L29" s="36">
        <v>1.59877</v>
      </c>
      <c r="M29" s="40">
        <f>K29*L29*1.18</f>
        <v>-200353.34786859999</v>
      </c>
    </row>
    <row r="30" spans="1:13" s="49" customFormat="1" ht="12.75" x14ac:dyDescent="0.2">
      <c r="A30" s="41" t="s">
        <v>31</v>
      </c>
      <c r="B30" s="42">
        <f>SUM(B27:B29)</f>
        <v>40317553</v>
      </c>
      <c r="C30" s="43">
        <f>SUM(C27:C29)</f>
        <v>39444425</v>
      </c>
      <c r="D30" s="32">
        <f>B30-C30</f>
        <v>873128</v>
      </c>
      <c r="E30" s="45">
        <f>F30/B30*100</f>
        <v>2.1656274625595455</v>
      </c>
      <c r="F30" s="46">
        <f>SUM(F27:F29)</f>
        <v>873128</v>
      </c>
      <c r="G30" s="46">
        <f>SUM(G27:G29)</f>
        <v>1677855.4</v>
      </c>
      <c r="H30" s="46">
        <f>SUM(H27:H29)</f>
        <v>1337167</v>
      </c>
      <c r="I30" s="48"/>
      <c r="J30" s="47">
        <f>SUM(J27:J29)</f>
        <v>2562044.7733949996</v>
      </c>
      <c r="K30" s="46">
        <f t="shared" ref="K30:M30" si="7">SUM(K27:K29)</f>
        <v>-464039</v>
      </c>
      <c r="L30" s="48"/>
      <c r="M30" s="60">
        <f t="shared" si="7"/>
        <v>-880983.76643299987</v>
      </c>
    </row>
    <row r="31" spans="1:13" s="49" customFormat="1" ht="12.75" x14ac:dyDescent="0.2">
      <c r="A31" s="41"/>
      <c r="B31" s="42"/>
      <c r="C31" s="43"/>
      <c r="D31" s="50"/>
      <c r="E31" s="51"/>
      <c r="F31" s="46"/>
      <c r="G31" s="47"/>
      <c r="H31" s="46"/>
      <c r="I31" s="48"/>
      <c r="J31" s="47"/>
      <c r="K31" s="46"/>
      <c r="L31" s="48"/>
      <c r="M31" s="47"/>
    </row>
    <row r="32" spans="1:13" s="37" customFormat="1" ht="12.75" x14ac:dyDescent="0.2">
      <c r="A32" s="29" t="s">
        <v>32</v>
      </c>
      <c r="B32" s="30">
        <v>5147117</v>
      </c>
      <c r="C32" s="31">
        <v>4702597</v>
      </c>
      <c r="D32" s="32">
        <f>B32-C32</f>
        <v>444520</v>
      </c>
      <c r="E32" s="33">
        <f>F32/B32*100</f>
        <v>8.6362909566656452</v>
      </c>
      <c r="F32" s="34">
        <v>444520</v>
      </c>
      <c r="G32" s="35">
        <v>850931.19</v>
      </c>
      <c r="H32" s="34">
        <v>171000</v>
      </c>
      <c r="I32" s="36">
        <v>1.63767</v>
      </c>
      <c r="J32" s="35">
        <f>H32*I32*1.18</f>
        <v>330449.0526</v>
      </c>
      <c r="K32" s="34">
        <f t="shared" si="0"/>
        <v>273520</v>
      </c>
      <c r="L32" s="36">
        <v>1.61263</v>
      </c>
      <c r="M32" s="35">
        <f>K32*L32*1.18</f>
        <v>520482.13796799997</v>
      </c>
    </row>
    <row r="33" spans="1:13" s="49" customFormat="1" ht="12.75" x14ac:dyDescent="0.2">
      <c r="A33" s="41" t="s">
        <v>33</v>
      </c>
      <c r="B33" s="42">
        <f>SUM(B30:B32)</f>
        <v>45464670</v>
      </c>
      <c r="C33" s="43">
        <f>SUM(C30:C32)</f>
        <v>44147022</v>
      </c>
      <c r="D33" s="32">
        <f>B33-C33</f>
        <v>1317648</v>
      </c>
      <c r="E33" s="45">
        <f>F33/B33*100</f>
        <v>2.8981800593735749</v>
      </c>
      <c r="F33" s="46">
        <f>SUM(F30:F32)</f>
        <v>1317648</v>
      </c>
      <c r="G33" s="47">
        <f t="shared" ref="G33:M33" si="8">SUM(G30:G32)</f>
        <v>2528786.59</v>
      </c>
      <c r="H33" s="46">
        <f t="shared" si="8"/>
        <v>1508167</v>
      </c>
      <c r="I33" s="48"/>
      <c r="J33" s="47">
        <f t="shared" si="8"/>
        <v>2892493.8259949996</v>
      </c>
      <c r="K33" s="46">
        <f t="shared" si="8"/>
        <v>-190519</v>
      </c>
      <c r="L33" s="48"/>
      <c r="M33" s="60">
        <f t="shared" si="8"/>
        <v>-360501.6284649999</v>
      </c>
    </row>
    <row r="34" spans="1:13" s="49" customFormat="1" ht="12.75" x14ac:dyDescent="0.2">
      <c r="A34" s="41"/>
      <c r="B34" s="42"/>
      <c r="C34" s="43"/>
      <c r="D34" s="50"/>
      <c r="E34" s="51"/>
      <c r="F34" s="46"/>
      <c r="G34" s="47"/>
      <c r="H34" s="46"/>
      <c r="I34" s="48"/>
      <c r="J34" s="47"/>
      <c r="K34" s="46"/>
      <c r="L34" s="48"/>
      <c r="M34" s="47"/>
    </row>
    <row r="35" spans="1:13" s="37" customFormat="1" ht="12.75" x14ac:dyDescent="0.2">
      <c r="A35" s="29" t="s">
        <v>34</v>
      </c>
      <c r="B35" s="30">
        <v>5284638</v>
      </c>
      <c r="C35" s="31">
        <v>4893737</v>
      </c>
      <c r="D35" s="32">
        <f>B35-C35</f>
        <v>390901</v>
      </c>
      <c r="E35" s="33">
        <f>F35/B35*100</f>
        <v>7.3969304993076159</v>
      </c>
      <c r="F35" s="34">
        <v>390901</v>
      </c>
      <c r="G35" s="35">
        <v>711290.6</v>
      </c>
      <c r="H35" s="34">
        <v>181100</v>
      </c>
      <c r="I35" s="36">
        <v>1.5571900000000001</v>
      </c>
      <c r="J35" s="35">
        <v>332768.39</v>
      </c>
      <c r="K35" s="34">
        <f t="shared" si="0"/>
        <v>209801</v>
      </c>
      <c r="L35" s="36">
        <v>1.52898</v>
      </c>
      <c r="M35" s="35">
        <f>378522.21</f>
        <v>378522.21</v>
      </c>
    </row>
    <row r="36" spans="1:13" s="49" customFormat="1" ht="12.75" x14ac:dyDescent="0.2">
      <c r="A36" s="41" t="s">
        <v>35</v>
      </c>
      <c r="B36" s="42">
        <f>SUM(B33:B35)</f>
        <v>50749308</v>
      </c>
      <c r="C36" s="43">
        <f>SUM(C33:C35)</f>
        <v>49040759</v>
      </c>
      <c r="D36" s="32">
        <f>B36-C36</f>
        <v>1708549</v>
      </c>
      <c r="E36" s="45">
        <f>F36/B36*100</f>
        <v>3.3666449205573405</v>
      </c>
      <c r="F36" s="46">
        <f>SUM(F33:F35)</f>
        <v>1708549</v>
      </c>
      <c r="G36" s="47">
        <f t="shared" ref="G36:M36" si="9">SUM(G33:G35)</f>
        <v>3240077.19</v>
      </c>
      <c r="H36" s="46">
        <f t="shared" si="9"/>
        <v>1689267</v>
      </c>
      <c r="I36" s="48"/>
      <c r="J36" s="47">
        <f t="shared" si="9"/>
        <v>3225262.2159949997</v>
      </c>
      <c r="K36" s="46">
        <f t="shared" si="9"/>
        <v>19282</v>
      </c>
      <c r="L36" s="48"/>
      <c r="M36" s="47">
        <f t="shared" si="9"/>
        <v>18020.581535000121</v>
      </c>
    </row>
    <row r="37" spans="1:13" s="49" customFormat="1" ht="12.75" x14ac:dyDescent="0.2">
      <c r="A37" s="41"/>
      <c r="B37" s="42"/>
      <c r="C37" s="43"/>
      <c r="D37" s="50"/>
      <c r="E37" s="51"/>
      <c r="F37" s="46"/>
      <c r="G37" s="47"/>
      <c r="H37" s="46"/>
      <c r="I37" s="48"/>
      <c r="J37" s="47"/>
      <c r="K37" s="46"/>
      <c r="L37" s="48"/>
      <c r="M37" s="47"/>
    </row>
    <row r="38" spans="1:13" s="37" customFormat="1" ht="12.75" x14ac:dyDescent="0.2">
      <c r="A38" s="29" t="s">
        <v>36</v>
      </c>
      <c r="B38" s="30">
        <v>5839114</v>
      </c>
      <c r="C38" s="31">
        <v>5742469</v>
      </c>
      <c r="D38" s="32">
        <f>B38-C38</f>
        <v>96645</v>
      </c>
      <c r="E38" s="33">
        <f>F38/B38*100</f>
        <v>1.6551312408012584</v>
      </c>
      <c r="F38" s="34">
        <v>96645</v>
      </c>
      <c r="G38" s="35">
        <v>170692.16</v>
      </c>
      <c r="H38" s="34">
        <v>186400</v>
      </c>
      <c r="I38" s="36">
        <v>1.4967600000000001</v>
      </c>
      <c r="J38" s="35">
        <f>H38*I38*1.18</f>
        <v>329215.35551999998</v>
      </c>
      <c r="K38" s="39">
        <f t="shared" si="0"/>
        <v>-89755</v>
      </c>
      <c r="L38" s="36">
        <f>I38</f>
        <v>1.4967600000000001</v>
      </c>
      <c r="M38" s="52">
        <f>K38*L38*1.18</f>
        <v>-158523.198684</v>
      </c>
    </row>
    <row r="39" spans="1:13" s="69" customFormat="1" ht="15.75" thickBot="1" x14ac:dyDescent="0.3">
      <c r="A39" s="61" t="s">
        <v>37</v>
      </c>
      <c r="B39" s="62">
        <f>SUM(B36:B38)</f>
        <v>56588422</v>
      </c>
      <c r="C39" s="63">
        <f>SUM(C36:C38)</f>
        <v>54783228</v>
      </c>
      <c r="D39" s="96">
        <f>B39-C39</f>
        <v>1805194</v>
      </c>
      <c r="E39" s="97">
        <f>F39/B39*100</f>
        <v>3.1900412420052997</v>
      </c>
      <c r="F39" s="64">
        <f>SUM(F36:F38)</f>
        <v>1805194</v>
      </c>
      <c r="G39" s="65">
        <f t="shared" ref="G39:M39" si="10">SUM(G36:G38)</f>
        <v>3410769.35</v>
      </c>
      <c r="H39" s="64">
        <f t="shared" si="10"/>
        <v>1875667</v>
      </c>
      <c r="I39" s="66">
        <f>J39/H39/1.18</f>
        <v>1.6059722372908103</v>
      </c>
      <c r="J39" s="65">
        <f t="shared" si="10"/>
        <v>3554477.5715149995</v>
      </c>
      <c r="K39" s="64">
        <f t="shared" si="10"/>
        <v>-70473</v>
      </c>
      <c r="L39" s="67">
        <f>M39/K39/1.18</f>
        <v>1.6895834508684284</v>
      </c>
      <c r="M39" s="68">
        <f t="shared" si="10"/>
        <v>-140502.61714899988</v>
      </c>
    </row>
    <row r="40" spans="1:13" s="74" customFormat="1" ht="12.75" x14ac:dyDescent="0.2">
      <c r="A40" s="70"/>
      <c r="B40" s="71"/>
      <c r="C40" s="71"/>
      <c r="D40" s="72"/>
      <c r="E40" s="73"/>
      <c r="G40" s="75"/>
      <c r="H40" s="75"/>
      <c r="I40" s="75"/>
      <c r="J40" s="75"/>
      <c r="K40" s="38"/>
      <c r="L40" s="38"/>
      <c r="M40" s="38"/>
    </row>
    <row r="41" spans="1:13" s="83" customFormat="1" ht="15.75" hidden="1" thickBot="1" x14ac:dyDescent="0.3">
      <c r="A41" s="76" t="s">
        <v>38</v>
      </c>
      <c r="B41" s="77">
        <f>B39/12</f>
        <v>4715701.833333333</v>
      </c>
      <c r="C41" s="78">
        <f>C39/12</f>
        <v>4565269</v>
      </c>
      <c r="D41" s="79">
        <f>D39</f>
        <v>1805194</v>
      </c>
      <c r="E41" s="80">
        <f>F41/B41*100</f>
        <v>3.1900412420052997</v>
      </c>
      <c r="F41" s="81">
        <f t="shared" ref="F41:M41" si="11">F39/12</f>
        <v>150432.83333333334</v>
      </c>
      <c r="G41" s="81">
        <f t="shared" si="11"/>
        <v>284230.77916666667</v>
      </c>
      <c r="H41" s="81">
        <f t="shared" si="11"/>
        <v>156305.58333333334</v>
      </c>
      <c r="I41" s="81"/>
      <c r="J41" s="81">
        <f t="shared" si="11"/>
        <v>296206.46429291664</v>
      </c>
      <c r="K41" s="82">
        <f t="shared" si="11"/>
        <v>-5872.75</v>
      </c>
      <c r="L41" s="82"/>
      <c r="M41" s="82">
        <f t="shared" si="11"/>
        <v>-11708.551429083323</v>
      </c>
    </row>
    <row r="42" spans="1:13" hidden="1" x14ac:dyDescent="0.25">
      <c r="A42" s="84"/>
      <c r="B42" s="85"/>
      <c r="C42" s="85"/>
      <c r="D42" s="86"/>
      <c r="E42" s="87"/>
    </row>
    <row r="43" spans="1:13" x14ac:dyDescent="0.25">
      <c r="B43" s="91" t="s">
        <v>40</v>
      </c>
      <c r="F43" t="s">
        <v>43</v>
      </c>
      <c r="G43"/>
      <c r="H43"/>
      <c r="I43"/>
      <c r="J43"/>
      <c r="K43"/>
      <c r="L43"/>
      <c r="M43" s="88"/>
    </row>
    <row r="44" spans="1:13" hidden="1" x14ac:dyDescent="0.25">
      <c r="G44" s="6"/>
      <c r="H44" s="94"/>
      <c r="I44" s="6"/>
      <c r="J44" s="6"/>
      <c r="K44"/>
      <c r="L44"/>
      <c r="M44"/>
    </row>
    <row r="45" spans="1:13" x14ac:dyDescent="0.25">
      <c r="A45"/>
      <c r="B45" s="88" t="s">
        <v>41</v>
      </c>
      <c r="C45" s="88"/>
      <c r="F45" t="s">
        <v>44</v>
      </c>
      <c r="G45"/>
      <c r="H45"/>
      <c r="I45"/>
      <c r="J45"/>
      <c r="K45"/>
      <c r="L45"/>
      <c r="M45"/>
    </row>
    <row r="46" spans="1:13" hidden="1" x14ac:dyDescent="0.25">
      <c r="A46"/>
      <c r="B46" s="88"/>
      <c r="C46" s="88"/>
      <c r="G46"/>
      <c r="H46"/>
      <c r="I46"/>
      <c r="J46"/>
      <c r="K46"/>
      <c r="L46"/>
      <c r="M46"/>
    </row>
    <row r="47" spans="1:13" x14ac:dyDescent="0.25">
      <c r="A47"/>
      <c r="B47" s="88" t="s">
        <v>42</v>
      </c>
      <c r="C47" s="88"/>
      <c r="F47" t="s">
        <v>45</v>
      </c>
      <c r="G47"/>
      <c r="H47"/>
      <c r="I47"/>
      <c r="J47"/>
      <c r="K47"/>
      <c r="L47"/>
      <c r="M47"/>
    </row>
    <row r="48" spans="1:13" x14ac:dyDescent="0.25">
      <c r="A48"/>
      <c r="B48" s="88"/>
      <c r="C48" s="88"/>
      <c r="G48"/>
      <c r="H48"/>
      <c r="I48"/>
      <c r="J48"/>
      <c r="K48"/>
      <c r="L48"/>
      <c r="M48"/>
    </row>
    <row r="49" spans="1:13" x14ac:dyDescent="0.25">
      <c r="A49"/>
      <c r="B49" s="88"/>
      <c r="C49" s="88"/>
      <c r="G49"/>
      <c r="H49"/>
      <c r="I49"/>
      <c r="J49"/>
      <c r="K49"/>
      <c r="L49"/>
      <c r="M49"/>
    </row>
    <row r="50" spans="1:13" x14ac:dyDescent="0.25">
      <c r="A50"/>
      <c r="B50" s="88"/>
      <c r="C50" s="88"/>
      <c r="G50"/>
      <c r="H50"/>
      <c r="I50"/>
      <c r="J50"/>
      <c r="K50"/>
      <c r="L50"/>
      <c r="M50"/>
    </row>
    <row r="51" spans="1:13" x14ac:dyDescent="0.25">
      <c r="A51"/>
      <c r="B51" s="88"/>
      <c r="C51" s="88"/>
      <c r="G51"/>
      <c r="H51"/>
      <c r="I51"/>
      <c r="J51"/>
      <c r="K51"/>
      <c r="L51"/>
      <c r="M51"/>
    </row>
    <row r="52" spans="1:13" x14ac:dyDescent="0.25">
      <c r="A52"/>
      <c r="B52" s="88"/>
      <c r="C52" s="88"/>
      <c r="G52"/>
      <c r="H52"/>
      <c r="I52"/>
      <c r="J52"/>
      <c r="K52"/>
      <c r="L52"/>
      <c r="M52"/>
    </row>
    <row r="53" spans="1:13" x14ac:dyDescent="0.25">
      <c r="A53"/>
      <c r="B53" s="88"/>
      <c r="C53" s="88"/>
      <c r="G53"/>
      <c r="H53"/>
      <c r="I53"/>
      <c r="J53"/>
      <c r="K53"/>
      <c r="L53"/>
      <c r="M53"/>
    </row>
    <row r="54" spans="1:13" x14ac:dyDescent="0.25">
      <c r="A54"/>
      <c r="B54" s="88"/>
      <c r="C54" s="88"/>
      <c r="G54"/>
      <c r="H54"/>
      <c r="I54"/>
      <c r="J54"/>
      <c r="K54"/>
      <c r="L54"/>
      <c r="M54"/>
    </row>
    <row r="55" spans="1:13" x14ac:dyDescent="0.25">
      <c r="A55"/>
      <c r="B55" s="88"/>
      <c r="C55" s="88"/>
      <c r="G55"/>
      <c r="H55"/>
      <c r="I55"/>
      <c r="J55"/>
      <c r="K55"/>
      <c r="L55"/>
      <c r="M55"/>
    </row>
    <row r="56" spans="1:13" x14ac:dyDescent="0.25">
      <c r="A56"/>
      <c r="B56" s="88"/>
      <c r="C56" s="88"/>
      <c r="G56"/>
      <c r="H56"/>
      <c r="I56"/>
      <c r="J56"/>
      <c r="K56"/>
      <c r="L56"/>
      <c r="M56"/>
    </row>
    <row r="57" spans="1:13" x14ac:dyDescent="0.25">
      <c r="A57"/>
      <c r="B57" s="88"/>
      <c r="C57" s="88"/>
      <c r="G57"/>
      <c r="H57"/>
      <c r="I57"/>
      <c r="J57"/>
      <c r="K57"/>
      <c r="L57"/>
      <c r="M57"/>
    </row>
    <row r="58" spans="1:13" x14ac:dyDescent="0.25">
      <c r="A58"/>
      <c r="B58" s="88"/>
      <c r="C58" s="88"/>
      <c r="G58"/>
      <c r="H58"/>
      <c r="I58"/>
      <c r="J58"/>
      <c r="K58"/>
      <c r="L58"/>
      <c r="M58"/>
    </row>
    <row r="59" spans="1:13" x14ac:dyDescent="0.25">
      <c r="A59"/>
      <c r="B59" s="88"/>
      <c r="C59" s="88"/>
      <c r="G59"/>
      <c r="H59"/>
      <c r="I59"/>
      <c r="J59"/>
      <c r="K59"/>
      <c r="L59"/>
      <c r="M59"/>
    </row>
    <row r="60" spans="1:13" x14ac:dyDescent="0.25">
      <c r="A60"/>
      <c r="B60" s="88"/>
      <c r="C60" s="88"/>
      <c r="G60"/>
      <c r="H60"/>
      <c r="I60"/>
      <c r="J60"/>
      <c r="K60"/>
      <c r="L60"/>
      <c r="M60"/>
    </row>
    <row r="61" spans="1:13" x14ac:dyDescent="0.25">
      <c r="A61"/>
      <c r="B61" s="88"/>
      <c r="C61" s="88"/>
      <c r="G61"/>
      <c r="H61"/>
      <c r="I61"/>
      <c r="J61"/>
      <c r="K61"/>
      <c r="L61"/>
      <c r="M61"/>
    </row>
    <row r="62" spans="1:13" x14ac:dyDescent="0.25">
      <c r="A62"/>
      <c r="B62" s="88"/>
      <c r="C62" s="88"/>
      <c r="G62"/>
      <c r="H62"/>
      <c r="I62"/>
      <c r="J62"/>
      <c r="K62"/>
      <c r="L62"/>
      <c r="M62"/>
    </row>
    <row r="63" spans="1:13" x14ac:dyDescent="0.25">
      <c r="A63"/>
      <c r="B63" s="88"/>
      <c r="C63" s="88"/>
      <c r="G63"/>
      <c r="H63"/>
      <c r="I63"/>
      <c r="J63"/>
      <c r="K63"/>
      <c r="L63"/>
      <c r="M63"/>
    </row>
    <row r="64" spans="1:13" x14ac:dyDescent="0.25">
      <c r="A64"/>
      <c r="B64" s="88"/>
      <c r="C64" s="88"/>
      <c r="G64"/>
      <c r="H64"/>
      <c r="I64"/>
      <c r="J64"/>
      <c r="K64"/>
      <c r="L64"/>
      <c r="M64"/>
    </row>
  </sheetData>
  <mergeCells count="8">
    <mergeCell ref="F2:M2"/>
    <mergeCell ref="A4:A5"/>
    <mergeCell ref="B4:B5"/>
    <mergeCell ref="C4:C5"/>
    <mergeCell ref="D4:E4"/>
    <mergeCell ref="F4:G4"/>
    <mergeCell ref="H4:J4"/>
    <mergeCell ref="K4:M4"/>
  </mergeCells>
  <pageMargins left="0.31496062992125984" right="0" top="0.35433070866141736" bottom="0.15748031496062992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</dc:creator>
  <cp:lastModifiedBy>Коробка Елена</cp:lastModifiedBy>
  <cp:lastPrinted>2015-03-20T07:04:42Z</cp:lastPrinted>
  <dcterms:created xsi:type="dcterms:W3CDTF">2015-01-29T08:45:05Z</dcterms:created>
  <dcterms:modified xsi:type="dcterms:W3CDTF">2015-06-23T13:45:45Z</dcterms:modified>
</cp:coreProperties>
</file>